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eRogers\Downloads\"/>
    </mc:Choice>
  </mc:AlternateContent>
  <xr:revisionPtr revIDLastSave="0" documentId="8_{8D30F55C-6C72-4ECD-A713-9E9959E67522}" xr6:coauthVersionLast="47" xr6:coauthVersionMax="47" xr10:uidLastSave="{00000000-0000-0000-0000-000000000000}"/>
  <bookViews>
    <workbookView xWindow="37215" yWindow="-2445" windowWidth="17280" windowHeight="12840" activeTab="1" xr2:uid="{178898A9-2247-4FB7-A72A-851CEC3B5206}"/>
  </bookViews>
  <sheets>
    <sheet name="1-0" sheetId="4" r:id="rId1"/>
    <sheet name="2-1" sheetId="2" r:id="rId2"/>
    <sheet name="X-X-X"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2" l="1"/>
  <c r="E8" i="2"/>
  <c r="E7" i="2"/>
  <c r="E6" i="2"/>
  <c r="E9" i="3" l="1"/>
  <c r="E8" i="3"/>
  <c r="E7" i="3"/>
  <c r="E6" i="3"/>
  <c r="C12" i="4"/>
  <c r="D12" i="4" s="1"/>
  <c r="C13" i="4"/>
  <c r="B13" i="4"/>
  <c r="C9" i="4"/>
  <c r="C12" i="2"/>
  <c r="B14" i="2"/>
  <c r="F12" i="4" l="1"/>
  <c r="H12" i="4" s="1"/>
  <c r="C15" i="4" s="1"/>
  <c r="D13" i="4"/>
  <c r="C14" i="3"/>
  <c r="D14" i="3" s="1"/>
  <c r="C13" i="3"/>
  <c r="D13" i="3" s="1"/>
  <c r="C12" i="3"/>
  <c r="D12" i="3" s="1"/>
  <c r="C15" i="3"/>
  <c r="C9" i="3"/>
  <c r="C13" i="2"/>
  <c r="D13" i="2" s="1"/>
  <c r="D12" i="2"/>
  <c r="C14" i="2"/>
  <c r="C9" i="2"/>
  <c r="F14" i="3" l="1"/>
  <c r="H14" i="3" s="1"/>
  <c r="D15" i="3"/>
  <c r="F13" i="3"/>
  <c r="H13" i="3" s="1"/>
  <c r="F12" i="3"/>
  <c r="H12" i="3" s="1"/>
  <c r="F12" i="2"/>
  <c r="H12" i="2" s="1"/>
  <c r="D14" i="2"/>
  <c r="F13" i="2"/>
  <c r="H13" i="2" s="1"/>
  <c r="C17" i="3" l="1"/>
  <c r="C16" i="2"/>
</calcChain>
</file>

<file path=xl/sharedStrings.xml><?xml version="1.0" encoding="utf-8"?>
<sst xmlns="http://schemas.openxmlformats.org/spreadsheetml/2006/main" count="52" uniqueCount="26">
  <si>
    <r>
      <rPr>
        <b/>
        <u/>
        <sz val="14"/>
        <color rgb="FF002060"/>
        <rFont val="Calibri"/>
        <family val="2"/>
      </rPr>
      <t>1-0 Buydown Calculator</t>
    </r>
    <r>
      <rPr>
        <b/>
        <sz val="14"/>
        <color rgb="FF002060"/>
        <rFont val="Calibri"/>
        <family val="2"/>
      </rPr>
      <t xml:space="preserve">
</t>
    </r>
    <r>
      <rPr>
        <b/>
        <sz val="11"/>
        <color rgb="FF002060"/>
        <rFont val="Calibri"/>
        <family val="2"/>
      </rPr>
      <t>Complete the fields in white</t>
    </r>
  </si>
  <si>
    <t>Complete the cells in white</t>
  </si>
  <si>
    <t>For Educational Purposes Only</t>
  </si>
  <si>
    <t>Loan Amount</t>
  </si>
  <si>
    <t>Joe Rogers - EVP of Sales, Cornerstone Division</t>
  </si>
  <si>
    <t>Rate</t>
  </si>
  <si>
    <t>NMLS ID #188286</t>
  </si>
  <si>
    <t>Term (years)</t>
  </si>
  <si>
    <t xml:space="preserve">(240) 603-7883                  </t>
  </si>
  <si>
    <t>Mo. Payment</t>
  </si>
  <si>
    <t>jrogers@encompasslending.com</t>
  </si>
  <si>
    <t>Years</t>
  </si>
  <si>
    <t>Effective Rate</t>
  </si>
  <si>
    <t>Mo. Payment *</t>
  </si>
  <si>
    <t>Mo. Subsidy</t>
  </si>
  <si>
    <t># Pmts</t>
  </si>
  <si>
    <t>Yearly Subsidy</t>
  </si>
  <si>
    <t>Total Subsidy:</t>
  </si>
  <si>
    <r>
      <t xml:space="preserve">*Monthly Payment is only principal and interest.  The calculator is being provided for educational purposes only.  The rates and payments are examples only and do not reflect Encompass Lending terms &amp; offers.   The results are estimates based on your input and do not factor into eligibility requirements for specific products.  Not available for all loan programs. This is not an offer of credit or commitment to lend.   NMLS ID# 292897 </t>
    </r>
    <r>
      <rPr>
        <i/>
        <u/>
        <sz val="8"/>
        <color theme="1"/>
        <rFont val="Calibri"/>
        <family val="2"/>
      </rPr>
      <t>Consumer Access (nmlsconsumeraccess.org)</t>
    </r>
  </si>
  <si>
    <r>
      <rPr>
        <b/>
        <u/>
        <sz val="14"/>
        <color rgb="FF002060"/>
        <rFont val="Calibri"/>
        <family val="2"/>
      </rPr>
      <t>2-1 Buydown Calculator</t>
    </r>
    <r>
      <rPr>
        <b/>
        <sz val="14"/>
        <color rgb="FF002060"/>
        <rFont val="Calibri"/>
        <family val="2"/>
      </rPr>
      <t xml:space="preserve">
</t>
    </r>
    <r>
      <rPr>
        <b/>
        <sz val="11"/>
        <color rgb="FF002060"/>
        <rFont val="Calibri"/>
        <family val="2"/>
      </rPr>
      <t>Complete the fields in white</t>
    </r>
  </si>
  <si>
    <t>Reduc.</t>
  </si>
  <si>
    <t>Year 1:</t>
  </si>
  <si>
    <r>
      <rPr>
        <b/>
        <u/>
        <sz val="14"/>
        <color rgb="FFFF0000"/>
        <rFont val="Calibri"/>
        <family val="2"/>
      </rPr>
      <t>X-X-X Buydown Calculator</t>
    </r>
    <r>
      <rPr>
        <b/>
        <sz val="14"/>
        <color rgb="FFFF0000"/>
        <rFont val="Calibri"/>
        <family val="2"/>
      </rPr>
      <t xml:space="preserve">
</t>
    </r>
    <r>
      <rPr>
        <b/>
        <sz val="11"/>
        <color rgb="FFFF0000"/>
        <rFont val="Calibri"/>
        <family val="2"/>
      </rPr>
      <t>Complete the fields in white</t>
    </r>
  </si>
  <si>
    <t>Year 2:</t>
  </si>
  <si>
    <t>Year 3:</t>
  </si>
  <si>
    <t>4-30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</si>
</sst>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quot;3-&quot;#"/>
    <numFmt numFmtId="166" formatCode="&quot;2-&quot;#"/>
  </numFmts>
  <fonts count="25" x14ac:knownFonts="1">
    <font>
      <sz val="11"/>
      <color theme="1"/>
      <name val="Calibri"/>
      <family val="2"/>
      <scheme val="minor"/>
    </font>
    <font>
      <sz val="11"/>
      <color theme="1"/>
      <name val="Calibri"/>
      <family val="2"/>
    </font>
    <font>
      <b/>
      <sz val="12"/>
      <name val="Calibri"/>
      <family val="2"/>
    </font>
    <font>
      <b/>
      <sz val="11"/>
      <name val="Calibri"/>
      <family val="2"/>
    </font>
    <font>
      <b/>
      <sz val="11"/>
      <color theme="1"/>
      <name val="Calibri"/>
      <family val="2"/>
    </font>
    <font>
      <b/>
      <sz val="10"/>
      <name val="Calibri"/>
      <family val="2"/>
    </font>
    <font>
      <sz val="14"/>
      <color rgb="FF002060"/>
      <name val="Calibri"/>
      <family val="2"/>
    </font>
    <font>
      <i/>
      <sz val="11"/>
      <color rgb="FF002060"/>
      <name val="Calibri"/>
      <family val="2"/>
    </font>
    <font>
      <sz val="11"/>
      <color theme="1"/>
      <name val="Calibri"/>
      <family val="2"/>
      <scheme val="minor"/>
    </font>
    <font>
      <b/>
      <sz val="14"/>
      <color rgb="FFFF0000"/>
      <name val="Calibri"/>
      <family val="2"/>
    </font>
    <font>
      <b/>
      <u/>
      <sz val="14"/>
      <color rgb="FFFF0000"/>
      <name val="Calibri"/>
      <family val="2"/>
    </font>
    <font>
      <b/>
      <sz val="11"/>
      <color rgb="FFFF0000"/>
      <name val="Calibri"/>
      <family val="2"/>
    </font>
    <font>
      <b/>
      <sz val="14"/>
      <color rgb="FF002060"/>
      <name val="Calibri"/>
      <family val="2"/>
    </font>
    <font>
      <b/>
      <u/>
      <sz val="14"/>
      <color rgb="FF002060"/>
      <name val="Calibri"/>
      <family val="2"/>
    </font>
    <font>
      <b/>
      <sz val="11"/>
      <color rgb="FF002060"/>
      <name val="Calibri"/>
      <family val="2"/>
    </font>
    <font>
      <sz val="11"/>
      <color theme="0"/>
      <name val="Calibri"/>
      <family val="2"/>
      <scheme val="minor"/>
    </font>
    <font>
      <sz val="11"/>
      <color theme="0"/>
      <name val="Calibri"/>
      <family val="2"/>
    </font>
    <font>
      <b/>
      <sz val="11"/>
      <color theme="0"/>
      <name val="Calibri"/>
      <family val="2"/>
    </font>
    <font>
      <u/>
      <sz val="11"/>
      <color theme="10"/>
      <name val="Calibri"/>
      <family val="2"/>
      <scheme val="minor"/>
    </font>
    <font>
      <u/>
      <sz val="11"/>
      <color theme="0"/>
      <name val="Calibri"/>
      <family val="2"/>
      <scheme val="minor"/>
    </font>
    <font>
      <b/>
      <i/>
      <sz val="11"/>
      <color theme="0"/>
      <name val="Calibri"/>
      <family val="2"/>
      <scheme val="minor"/>
    </font>
    <font>
      <sz val="8"/>
      <color theme="1"/>
      <name val="Calibri"/>
      <family val="2"/>
    </font>
    <font>
      <i/>
      <sz val="8"/>
      <color theme="1"/>
      <name val="Calibri"/>
      <family val="2"/>
    </font>
    <font>
      <i/>
      <u/>
      <sz val="8"/>
      <color theme="1"/>
      <name val="Calibri"/>
      <family val="2"/>
    </font>
    <font>
      <b/>
      <u/>
      <sz val="11"/>
      <color theme="0"/>
      <name val="Calibri"/>
      <family val="2"/>
      <scheme val="minor"/>
    </font>
  </fonts>
  <fills count="10">
    <fill>
      <patternFill patternType="none"/>
    </fill>
    <fill>
      <patternFill patternType="gray125"/>
    </fill>
    <fill>
      <patternFill patternType="solid">
        <fgColor theme="8" tint="-0.249977111117893"/>
        <bgColor rgb="FF4A86E8"/>
      </patternFill>
    </fill>
    <fill>
      <patternFill patternType="solid">
        <fgColor theme="8" tint="0.59999389629810485"/>
        <bgColor rgb="FF6AA84F"/>
      </patternFill>
    </fill>
    <fill>
      <patternFill patternType="solid">
        <fgColor theme="0" tint="-0.249977111117893"/>
        <bgColor rgb="FFCCCCCC"/>
      </patternFill>
    </fill>
    <fill>
      <patternFill patternType="solid">
        <fgColor theme="0" tint="-0.249977111117893"/>
        <bgColor rgb="FFB7B7B7"/>
      </patternFill>
    </fill>
    <fill>
      <patternFill patternType="solid">
        <fgColor theme="8" tint="0.59999389629810485"/>
        <bgColor indexed="64"/>
      </patternFill>
    </fill>
    <fill>
      <patternFill patternType="solid">
        <fgColor theme="8" tint="0.59999389629810485"/>
        <bgColor rgb="FFB7B7B7"/>
      </patternFill>
    </fill>
    <fill>
      <patternFill patternType="solid">
        <fgColor theme="0"/>
        <bgColor indexed="64"/>
      </patternFill>
    </fill>
    <fill>
      <patternFill patternType="solid">
        <fgColor theme="0" tint="-0.14999847407452621"/>
        <bgColor indexed="64"/>
      </patternFill>
    </fill>
  </fills>
  <borders count="28">
    <border>
      <left/>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rgb="FF000000"/>
      </bottom>
      <diagonal/>
    </border>
    <border>
      <left style="medium">
        <color rgb="FF000000"/>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rgb="FF000000"/>
      </left>
      <right style="medium">
        <color indexed="64"/>
      </right>
      <top style="thin">
        <color rgb="FF000000"/>
      </top>
      <bottom style="medium">
        <color rgb="FF000000"/>
      </bottom>
      <diagonal/>
    </border>
    <border>
      <left style="medium">
        <color indexed="64"/>
      </left>
      <right style="thin">
        <color rgb="FF000000"/>
      </right>
      <top style="thin">
        <color rgb="FF000000"/>
      </top>
      <bottom style="medium">
        <color indexed="64"/>
      </bottom>
      <diagonal/>
    </border>
    <border>
      <left/>
      <right style="medium">
        <color indexed="64"/>
      </right>
      <top/>
      <bottom style="medium">
        <color indexed="64"/>
      </bottom>
      <diagonal/>
    </border>
    <border>
      <left style="thin">
        <color rgb="FF000000"/>
      </left>
      <right/>
      <top/>
      <bottom style="thin">
        <color rgb="FF000000"/>
      </bottom>
      <diagonal/>
    </border>
    <border>
      <left/>
      <right/>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3">
    <xf numFmtId="0" fontId="0" fillId="0" borderId="0"/>
    <xf numFmtId="43" fontId="8" fillId="0" borderId="0" applyFont="0" applyFill="0" applyBorder="0" applyAlignment="0" applyProtection="0"/>
    <xf numFmtId="0" fontId="18" fillId="0" borderId="0" applyNumberFormat="0" applyFill="0" applyBorder="0" applyAlignment="0" applyProtection="0"/>
  </cellStyleXfs>
  <cellXfs count="79">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1" fillId="2" borderId="4" xfId="0" applyFont="1" applyFill="1" applyBorder="1"/>
    <xf numFmtId="0" fontId="1" fillId="2" borderId="0" xfId="0" applyFont="1" applyFill="1"/>
    <xf numFmtId="8" fontId="2" fillId="3" borderId="5" xfId="0" applyNumberFormat="1" applyFont="1" applyFill="1" applyBorder="1"/>
    <xf numFmtId="0" fontId="2" fillId="3" borderId="5" xfId="0" applyFont="1" applyFill="1" applyBorder="1"/>
    <xf numFmtId="0" fontId="1" fillId="2" borderId="6" xfId="0" applyFont="1" applyFill="1" applyBorder="1"/>
    <xf numFmtId="44" fontId="1" fillId="4" borderId="5" xfId="0" applyNumberFormat="1" applyFont="1" applyFill="1" applyBorder="1" applyAlignment="1">
      <alignment horizontal="center"/>
    </xf>
    <xf numFmtId="0" fontId="1" fillId="4" borderId="5" xfId="0" applyFont="1" applyFill="1" applyBorder="1" applyAlignment="1">
      <alignment horizontal="center"/>
    </xf>
    <xf numFmtId="164" fontId="1" fillId="4" borderId="5" xfId="0" applyNumberFormat="1" applyFont="1" applyFill="1" applyBorder="1" applyAlignment="1">
      <alignment horizontal="center"/>
    </xf>
    <xf numFmtId="0" fontId="3" fillId="5" borderId="7" xfId="0" applyFont="1" applyFill="1" applyBorder="1" applyAlignment="1">
      <alignment horizontal="center"/>
    </xf>
    <xf numFmtId="8" fontId="4" fillId="4" borderId="5" xfId="0" applyNumberFormat="1" applyFont="1" applyFill="1" applyBorder="1" applyAlignment="1">
      <alignment horizontal="center"/>
    </xf>
    <xf numFmtId="0" fontId="4" fillId="4" borderId="5" xfId="0" applyFont="1" applyFill="1" applyBorder="1" applyAlignment="1">
      <alignment horizontal="center"/>
    </xf>
    <xf numFmtId="164" fontId="4" fillId="4" borderId="5" xfId="0" applyNumberFormat="1" applyFont="1" applyFill="1" applyBorder="1" applyAlignment="1">
      <alignment horizontal="center"/>
    </xf>
    <xf numFmtId="8" fontId="0" fillId="0" borderId="0" xfId="0" applyNumberFormat="1"/>
    <xf numFmtId="8" fontId="4" fillId="6" borderId="8" xfId="0" applyNumberFormat="1" applyFont="1" applyFill="1" applyBorder="1" applyAlignment="1">
      <alignment horizontal="right"/>
    </xf>
    <xf numFmtId="0" fontId="3" fillId="7" borderId="5" xfId="0" applyFont="1" applyFill="1" applyBorder="1"/>
    <xf numFmtId="44" fontId="1" fillId="2" borderId="4" xfId="0" applyNumberFormat="1" applyFont="1" applyFill="1" applyBorder="1"/>
    <xf numFmtId="0" fontId="3" fillId="5" borderId="7" xfId="0" applyFont="1" applyFill="1" applyBorder="1"/>
    <xf numFmtId="0" fontId="19" fillId="2" borderId="0" xfId="2" applyFont="1" applyFill="1" applyBorder="1" applyAlignment="1"/>
    <xf numFmtId="6" fontId="4" fillId="8" borderId="11" xfId="0" applyNumberFormat="1" applyFont="1" applyFill="1" applyBorder="1" applyProtection="1">
      <protection locked="0"/>
    </xf>
    <xf numFmtId="164" fontId="4" fillId="8" borderId="10" xfId="0" applyNumberFormat="1" applyFont="1" applyFill="1" applyBorder="1" applyProtection="1">
      <protection locked="0"/>
    </xf>
    <xf numFmtId="0" fontId="4" fillId="8" borderId="9" xfId="0" applyFont="1" applyFill="1" applyBorder="1" applyProtection="1">
      <protection locked="0"/>
    </xf>
    <xf numFmtId="0" fontId="16" fillId="2" borderId="0" xfId="0" applyFont="1" applyFill="1"/>
    <xf numFmtId="0" fontId="15" fillId="2" borderId="0" xfId="2" applyFont="1" applyFill="1" applyBorder="1" applyAlignment="1"/>
    <xf numFmtId="0" fontId="17" fillId="2" borderId="0" xfId="0" applyFont="1" applyFill="1"/>
    <xf numFmtId="6" fontId="4" fillId="8" borderId="18" xfId="0" applyNumberFormat="1" applyFont="1" applyFill="1" applyBorder="1" applyProtection="1">
      <protection locked="0"/>
    </xf>
    <xf numFmtId="164" fontId="4" fillId="8" borderId="20" xfId="0" applyNumberFormat="1" applyFont="1" applyFill="1" applyBorder="1" applyProtection="1">
      <protection locked="0"/>
    </xf>
    <xf numFmtId="0" fontId="4" fillId="8" borderId="21" xfId="0" applyFont="1" applyFill="1" applyBorder="1" applyProtection="1">
      <protection locked="0"/>
    </xf>
    <xf numFmtId="0" fontId="1" fillId="3" borderId="14" xfId="0" applyFont="1" applyFill="1" applyBorder="1"/>
    <xf numFmtId="0" fontId="1" fillId="3" borderId="13" xfId="0" applyFont="1" applyFill="1" applyBorder="1"/>
    <xf numFmtId="0" fontId="1" fillId="3" borderId="12" xfId="0" applyFont="1" applyFill="1" applyBorder="1"/>
    <xf numFmtId="0" fontId="1" fillId="3" borderId="6" xfId="0" applyFont="1" applyFill="1" applyBorder="1"/>
    <xf numFmtId="0" fontId="1" fillId="3" borderId="0" xfId="0" applyFont="1" applyFill="1"/>
    <xf numFmtId="0" fontId="1" fillId="3" borderId="4" xfId="0" applyFont="1" applyFill="1" applyBorder="1"/>
    <xf numFmtId="0" fontId="6" fillId="3" borderId="4" xfId="0" applyFont="1" applyFill="1" applyBorder="1" applyAlignment="1">
      <alignment wrapText="1"/>
    </xf>
    <xf numFmtId="0" fontId="6" fillId="3" borderId="0" xfId="0" applyFont="1" applyFill="1" applyAlignment="1">
      <alignment wrapText="1"/>
    </xf>
    <xf numFmtId="0" fontId="5" fillId="3" borderId="5" xfId="0" applyFont="1" applyFill="1" applyBorder="1" applyAlignment="1">
      <alignment horizontal="center" vertical="center"/>
    </xf>
    <xf numFmtId="0" fontId="1" fillId="3" borderId="0" xfId="0" applyFont="1" applyFill="1" applyAlignment="1">
      <alignment horizontal="center"/>
    </xf>
    <xf numFmtId="0" fontId="3" fillId="5" borderId="17" xfId="0" applyFont="1" applyFill="1" applyBorder="1"/>
    <xf numFmtId="0" fontId="3" fillId="5" borderId="19" xfId="0" applyFont="1" applyFill="1" applyBorder="1"/>
    <xf numFmtId="0" fontId="3" fillId="7" borderId="22" xfId="0" applyFont="1" applyFill="1" applyBorder="1"/>
    <xf numFmtId="8" fontId="4" fillId="6" borderId="23" xfId="0" applyNumberFormat="1" applyFont="1" applyFill="1" applyBorder="1" applyAlignment="1">
      <alignment horizontal="right"/>
    </xf>
    <xf numFmtId="0" fontId="19" fillId="2" borderId="0" xfId="2" applyFont="1" applyFill="1" applyBorder="1" applyAlignment="1" applyProtection="1"/>
    <xf numFmtId="0" fontId="15" fillId="2" borderId="0" xfId="2" applyFont="1" applyFill="1" applyBorder="1" applyAlignment="1" applyProtection="1"/>
    <xf numFmtId="165" fontId="3" fillId="5" borderId="7" xfId="1" applyNumberFormat="1" applyFont="1" applyFill="1" applyBorder="1" applyAlignment="1" applyProtection="1">
      <alignment horizontal="center"/>
    </xf>
    <xf numFmtId="166" fontId="3" fillId="5" borderId="7" xfId="1" applyNumberFormat="1" applyFont="1" applyFill="1" applyBorder="1" applyAlignment="1" applyProtection="1">
      <alignment horizontal="center"/>
    </xf>
    <xf numFmtId="0" fontId="17" fillId="2" borderId="6" xfId="0" applyFont="1" applyFill="1" applyBorder="1"/>
    <xf numFmtId="0" fontId="16" fillId="2" borderId="6" xfId="0" applyFont="1" applyFill="1" applyBorder="1"/>
    <xf numFmtId="0" fontId="15" fillId="2" borderId="15" xfId="2" applyFont="1" applyFill="1" applyBorder="1" applyAlignment="1"/>
    <xf numFmtId="0" fontId="2" fillId="3" borderId="26" xfId="0" applyFont="1" applyFill="1" applyBorder="1"/>
    <xf numFmtId="8" fontId="2" fillId="3" borderId="27" xfId="0" applyNumberFormat="1" applyFont="1" applyFill="1" applyBorder="1"/>
    <xf numFmtId="0" fontId="1" fillId="9" borderId="3" xfId="0" applyFont="1" applyFill="1" applyBorder="1"/>
    <xf numFmtId="0" fontId="21" fillId="9" borderId="2" xfId="0" applyFont="1" applyFill="1" applyBorder="1" applyAlignment="1">
      <alignment vertical="center" wrapText="1"/>
    </xf>
    <xf numFmtId="0" fontId="1" fillId="9" borderId="1" xfId="0" applyFont="1" applyFill="1" applyBorder="1"/>
    <xf numFmtId="0" fontId="17" fillId="2" borderId="0" xfId="0" applyFont="1" applyFill="1" applyProtection="1">
      <protection locked="0"/>
    </xf>
    <xf numFmtId="0" fontId="24" fillId="2" borderId="0" xfId="2" applyFont="1" applyFill="1" applyBorder="1" applyAlignment="1" applyProtection="1">
      <protection locked="0"/>
    </xf>
    <xf numFmtId="0" fontId="1" fillId="3" borderId="13" xfId="0" applyFont="1" applyFill="1" applyBorder="1" applyAlignment="1">
      <alignment horizontal="center"/>
    </xf>
    <xf numFmtId="0" fontId="1" fillId="3" borderId="0" xfId="0" applyFont="1" applyFill="1" applyAlignment="1">
      <alignment horizontal="center"/>
    </xf>
    <xf numFmtId="0" fontId="12" fillId="3" borderId="0" xfId="0" applyFont="1" applyFill="1" applyAlignment="1">
      <alignment horizontal="center" wrapText="1"/>
    </xf>
    <xf numFmtId="0" fontId="7" fillId="3" borderId="0" xfId="0" applyFont="1" applyFill="1" applyAlignment="1">
      <alignment horizontal="center" wrapText="1"/>
    </xf>
    <xf numFmtId="0" fontId="20" fillId="2" borderId="25" xfId="0" applyFont="1" applyFill="1" applyBorder="1" applyAlignment="1">
      <alignment horizontal="center"/>
    </xf>
    <xf numFmtId="0" fontId="22" fillId="9" borderId="2" xfId="0" applyFont="1" applyFill="1" applyBorder="1" applyAlignment="1">
      <alignment horizontal="left" vertical="center" wrapText="1"/>
    </xf>
    <xf numFmtId="0" fontId="21" fillId="9" borderId="2" xfId="0" applyFont="1" applyFill="1" applyBorder="1" applyAlignment="1">
      <alignment horizontal="left" vertical="center" wrapText="1"/>
    </xf>
    <xf numFmtId="8" fontId="1" fillId="4" borderId="7" xfId="0" applyNumberFormat="1" applyFont="1" applyFill="1" applyBorder="1" applyAlignment="1">
      <alignment horizontal="center"/>
    </xf>
    <xf numFmtId="8" fontId="1" fillId="4" borderId="16" xfId="0" applyNumberFormat="1" applyFont="1" applyFill="1" applyBorder="1" applyAlignment="1">
      <alignment horizontal="center"/>
    </xf>
    <xf numFmtId="0" fontId="5" fillId="3" borderId="24" xfId="0" applyFont="1" applyFill="1" applyBorder="1" applyAlignment="1">
      <alignment horizontal="center" vertical="center"/>
    </xf>
    <xf numFmtId="0" fontId="5" fillId="3" borderId="8" xfId="0" applyFont="1" applyFill="1" applyBorder="1" applyAlignment="1">
      <alignment horizontal="center" vertical="center"/>
    </xf>
    <xf numFmtId="8" fontId="4" fillId="4" borderId="7" xfId="0" applyNumberFormat="1" applyFont="1" applyFill="1" applyBorder="1" applyAlignment="1">
      <alignment horizontal="center"/>
    </xf>
    <xf numFmtId="8" fontId="4" fillId="4" borderId="16" xfId="0" applyNumberFormat="1" applyFont="1" applyFill="1" applyBorder="1" applyAlignment="1">
      <alignment horizontal="center"/>
    </xf>
    <xf numFmtId="44" fontId="1" fillId="4" borderId="15" xfId="0" applyNumberFormat="1" applyFont="1" applyFill="1" applyBorder="1" applyAlignment="1">
      <alignment horizontal="center"/>
    </xf>
    <xf numFmtId="44" fontId="1" fillId="4" borderId="0" xfId="0" applyNumberFormat="1" applyFont="1" applyFill="1" applyAlignment="1">
      <alignment horizontal="center"/>
    </xf>
    <xf numFmtId="0" fontId="9" fillId="3" borderId="0" xfId="0" applyFont="1" applyFill="1" applyAlignment="1">
      <alignment horizontal="center" wrapText="1"/>
    </xf>
    <xf numFmtId="0" fontId="5" fillId="3" borderId="15" xfId="0" applyFont="1" applyFill="1" applyBorder="1" applyAlignment="1">
      <alignment horizontal="center" vertical="center"/>
    </xf>
    <xf numFmtId="0" fontId="5" fillId="3" borderId="0" xfId="0" applyFont="1" applyFill="1" applyAlignment="1">
      <alignment horizontal="center" vertical="center"/>
    </xf>
    <xf numFmtId="0" fontId="5" fillId="3" borderId="7" xfId="0" applyFont="1" applyFill="1" applyBorder="1" applyAlignment="1">
      <alignment horizontal="center" vertical="center"/>
    </xf>
    <xf numFmtId="0" fontId="5" fillId="3" borderId="16" xfId="0" applyFont="1" applyFill="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124518</xdr:colOff>
      <xdr:row>0</xdr:row>
      <xdr:rowOff>33043</xdr:rowOff>
    </xdr:from>
    <xdr:ext cx="885439" cy="885439"/>
    <xdr:pic>
      <xdr:nvPicPr>
        <xdr:cNvPr id="2" name="Picture 1">
          <a:extLst>
            <a:ext uri="{FF2B5EF4-FFF2-40B4-BE49-F238E27FC236}">
              <a16:creationId xmlns:a16="http://schemas.microsoft.com/office/drawing/2014/main" id="{CDF603D3-6D2F-4AEC-A5C1-A8073655CC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3118" y="33043"/>
          <a:ext cx="885439" cy="885439"/>
        </a:xfrm>
        <a:prstGeom prst="rect">
          <a:avLst/>
        </a:prstGeom>
      </xdr:spPr>
    </xdr:pic>
    <xdr:clientData/>
  </xdr:oneCellAnchor>
  <xdr:twoCellAnchor editAs="oneCell">
    <xdr:from>
      <xdr:col>4</xdr:col>
      <xdr:colOff>79476</xdr:colOff>
      <xdr:row>0</xdr:row>
      <xdr:rowOff>68037</xdr:rowOff>
    </xdr:from>
    <xdr:to>
      <xdr:col>7</xdr:col>
      <xdr:colOff>363069</xdr:colOff>
      <xdr:row>1</xdr:row>
      <xdr:rowOff>284935</xdr:rowOff>
    </xdr:to>
    <xdr:pic>
      <xdr:nvPicPr>
        <xdr:cNvPr id="3" name="Picture 2">
          <a:extLst>
            <a:ext uri="{FF2B5EF4-FFF2-40B4-BE49-F238E27FC236}">
              <a16:creationId xmlns:a16="http://schemas.microsoft.com/office/drawing/2014/main" id="{DF6B333E-1392-4656-90B5-4652360B66F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92993" y="68037"/>
          <a:ext cx="2256420" cy="446030"/>
        </a:xfrm>
        <a:prstGeom prst="rect">
          <a:avLst/>
        </a:prstGeom>
      </xdr:spPr>
    </xdr:pic>
    <xdr:clientData/>
  </xdr:twoCellAnchor>
  <xdr:twoCellAnchor editAs="oneCell">
    <xdr:from>
      <xdr:col>7</xdr:col>
      <xdr:colOff>365494</xdr:colOff>
      <xdr:row>16</xdr:row>
      <xdr:rowOff>60913</xdr:rowOff>
    </xdr:from>
    <xdr:to>
      <xdr:col>7</xdr:col>
      <xdr:colOff>915165</xdr:colOff>
      <xdr:row>16</xdr:row>
      <xdr:rowOff>703076</xdr:rowOff>
    </xdr:to>
    <xdr:pic>
      <xdr:nvPicPr>
        <xdr:cNvPr id="28" name="Picture 27">
          <a:extLst>
            <a:ext uri="{FF2B5EF4-FFF2-40B4-BE49-F238E27FC236}">
              <a16:creationId xmlns:a16="http://schemas.microsoft.com/office/drawing/2014/main" id="{F90563AF-67FB-DA62-DB9D-E65366696D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67078" y="3195303"/>
          <a:ext cx="549671" cy="6421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124518</xdr:colOff>
      <xdr:row>0</xdr:row>
      <xdr:rowOff>33043</xdr:rowOff>
    </xdr:from>
    <xdr:ext cx="885439" cy="885439"/>
    <xdr:pic>
      <xdr:nvPicPr>
        <xdr:cNvPr id="2" name="Picture 1">
          <a:extLst>
            <a:ext uri="{FF2B5EF4-FFF2-40B4-BE49-F238E27FC236}">
              <a16:creationId xmlns:a16="http://schemas.microsoft.com/office/drawing/2014/main" id="{5CC7AEEF-87DF-4375-BE11-EAADEC4491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5839" y="33043"/>
          <a:ext cx="885439" cy="885439"/>
        </a:xfrm>
        <a:prstGeom prst="rect">
          <a:avLst/>
        </a:prstGeom>
      </xdr:spPr>
    </xdr:pic>
    <xdr:clientData/>
  </xdr:oneCellAnchor>
  <xdr:twoCellAnchor editAs="oneCell">
    <xdr:from>
      <xdr:col>4</xdr:col>
      <xdr:colOff>90551</xdr:colOff>
      <xdr:row>0</xdr:row>
      <xdr:rowOff>73575</xdr:rowOff>
    </xdr:from>
    <xdr:to>
      <xdr:col>7</xdr:col>
      <xdr:colOff>331038</xdr:colOff>
      <xdr:row>1</xdr:row>
      <xdr:rowOff>292378</xdr:rowOff>
    </xdr:to>
    <xdr:pic>
      <xdr:nvPicPr>
        <xdr:cNvPr id="6" name="Picture 5">
          <a:extLst>
            <a:ext uri="{FF2B5EF4-FFF2-40B4-BE49-F238E27FC236}">
              <a16:creationId xmlns:a16="http://schemas.microsoft.com/office/drawing/2014/main" id="{D2E9CE85-C640-5699-7FE2-D584EA4BF85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04068" y="73575"/>
          <a:ext cx="2256420" cy="446030"/>
        </a:xfrm>
        <a:prstGeom prst="rect">
          <a:avLst/>
        </a:prstGeom>
      </xdr:spPr>
    </xdr:pic>
    <xdr:clientData/>
  </xdr:twoCellAnchor>
  <xdr:twoCellAnchor editAs="oneCell">
    <xdr:from>
      <xdr:col>7</xdr:col>
      <xdr:colOff>337805</xdr:colOff>
      <xdr:row>17</xdr:row>
      <xdr:rowOff>49838</xdr:rowOff>
    </xdr:from>
    <xdr:to>
      <xdr:col>7</xdr:col>
      <xdr:colOff>897001</xdr:colOff>
      <xdr:row>17</xdr:row>
      <xdr:rowOff>701127</xdr:rowOff>
    </xdr:to>
    <xdr:pic>
      <xdr:nvPicPr>
        <xdr:cNvPr id="3" name="Picture 2">
          <a:extLst>
            <a:ext uri="{FF2B5EF4-FFF2-40B4-BE49-F238E27FC236}">
              <a16:creationId xmlns:a16="http://schemas.microsoft.com/office/drawing/2014/main" id="{F5A0C343-DEBE-4E8A-80C1-F8AA46FCD84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43155" y="3154988"/>
          <a:ext cx="549671" cy="6421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159898</xdr:colOff>
      <xdr:row>0</xdr:row>
      <xdr:rowOff>44816</xdr:rowOff>
    </xdr:from>
    <xdr:ext cx="841230" cy="841230"/>
    <xdr:pic>
      <xdr:nvPicPr>
        <xdr:cNvPr id="2" name="Picture 1">
          <a:extLst>
            <a:ext uri="{FF2B5EF4-FFF2-40B4-BE49-F238E27FC236}">
              <a16:creationId xmlns:a16="http://schemas.microsoft.com/office/drawing/2014/main" id="{0878E0BA-6E22-44E4-97FD-F008B0A051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6947" y="44816"/>
          <a:ext cx="841230" cy="841230"/>
        </a:xfrm>
        <a:prstGeom prst="rect">
          <a:avLst/>
        </a:prstGeom>
      </xdr:spPr>
    </xdr:pic>
    <xdr:clientData/>
  </xdr:oneCellAnchor>
  <xdr:twoCellAnchor editAs="oneCell">
    <xdr:from>
      <xdr:col>3</xdr:col>
      <xdr:colOff>38765</xdr:colOff>
      <xdr:row>0</xdr:row>
      <xdr:rowOff>71992</xdr:rowOff>
    </xdr:from>
    <xdr:to>
      <xdr:col>6</xdr:col>
      <xdr:colOff>431639</xdr:colOff>
      <xdr:row>1</xdr:row>
      <xdr:rowOff>205521</xdr:rowOff>
    </xdr:to>
    <xdr:pic>
      <xdr:nvPicPr>
        <xdr:cNvPr id="3" name="Picture 2">
          <a:extLst>
            <a:ext uri="{FF2B5EF4-FFF2-40B4-BE49-F238E27FC236}">
              <a16:creationId xmlns:a16="http://schemas.microsoft.com/office/drawing/2014/main" id="{16B7D2B7-33A8-4F7D-AD34-18A2F4CB642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81890" y="71992"/>
          <a:ext cx="2297874" cy="449183"/>
        </a:xfrm>
        <a:prstGeom prst="rect">
          <a:avLst/>
        </a:prstGeom>
      </xdr:spPr>
    </xdr:pic>
    <xdr:clientData/>
  </xdr:twoCellAnchor>
  <xdr:twoCellAnchor editAs="oneCell">
    <xdr:from>
      <xdr:col>7</xdr:col>
      <xdr:colOff>431948</xdr:colOff>
      <xdr:row>5</xdr:row>
      <xdr:rowOff>110754</xdr:rowOff>
    </xdr:from>
    <xdr:to>
      <xdr:col>8</xdr:col>
      <xdr:colOff>511605</xdr:colOff>
      <xdr:row>8</xdr:row>
      <xdr:rowOff>170366</xdr:rowOff>
    </xdr:to>
    <xdr:pic>
      <xdr:nvPicPr>
        <xdr:cNvPr id="4" name="Picture 3">
          <a:extLst>
            <a:ext uri="{FF2B5EF4-FFF2-40B4-BE49-F238E27FC236}">
              <a16:creationId xmlns:a16="http://schemas.microsoft.com/office/drawing/2014/main" id="{25CD860F-A247-4F4C-8208-8C593C694D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67399" y="1212774"/>
          <a:ext cx="611285" cy="60785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mbrown@encompasslend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6105C-7119-4CF4-B5CB-F6F6CCB70783}">
  <dimension ref="A1:K1001"/>
  <sheetViews>
    <sheetView showGridLines="0" showRowColHeaders="0" topLeftCell="A4" zoomScale="150" zoomScaleNormal="150" workbookViewId="0">
      <selection activeCell="E6" sqref="E6"/>
    </sheetView>
  </sheetViews>
  <sheetFormatPr defaultColWidth="14.44140625" defaultRowHeight="15" customHeight="1" x14ac:dyDescent="0.3"/>
  <cols>
    <col min="1" max="1" width="3.44140625" customWidth="1"/>
    <col min="2" max="2" width="14" customWidth="1"/>
    <col min="3" max="3" width="15.6640625" customWidth="1"/>
    <col min="4" max="4" width="7.5546875" customWidth="1"/>
    <col min="5" max="5" width="8.5546875" customWidth="1"/>
    <col min="6" max="6" width="12.88671875" customWidth="1"/>
    <col min="7" max="7" width="8.44140625" customWidth="1"/>
    <col min="8" max="8" width="14.109375" customWidth="1"/>
    <col min="9" max="9" width="3.33203125" customWidth="1"/>
    <col min="10" max="10" width="8.88671875" customWidth="1"/>
    <col min="11" max="11" width="15.5546875" customWidth="1"/>
    <col min="12" max="26" width="8.88671875" customWidth="1"/>
  </cols>
  <sheetData>
    <row r="1" spans="1:11" ht="17.25" customHeight="1" x14ac:dyDescent="0.3">
      <c r="A1" s="31"/>
      <c r="B1" s="59"/>
      <c r="C1" s="32"/>
      <c r="D1" s="32"/>
      <c r="E1" s="32"/>
      <c r="F1" s="32"/>
      <c r="G1" s="32"/>
      <c r="H1" s="32"/>
      <c r="I1" s="33"/>
    </row>
    <row r="2" spans="1:11" ht="27.75" customHeight="1" x14ac:dyDescent="0.3">
      <c r="A2" s="34"/>
      <c r="B2" s="60"/>
      <c r="C2" s="35"/>
      <c r="D2" s="35"/>
      <c r="E2" s="35"/>
      <c r="F2" s="35"/>
      <c r="G2" s="35"/>
      <c r="H2" s="35"/>
      <c r="I2" s="36"/>
    </row>
    <row r="3" spans="1:11" ht="14.25" customHeight="1" x14ac:dyDescent="0.35">
      <c r="A3" s="34"/>
      <c r="B3" s="60"/>
      <c r="C3" s="35"/>
      <c r="D3" s="61" t="s">
        <v>0</v>
      </c>
      <c r="E3" s="61"/>
      <c r="F3" s="61"/>
      <c r="G3" s="61"/>
      <c r="H3" s="61"/>
      <c r="I3" s="37"/>
    </row>
    <row r="4" spans="1:11" ht="14.25" customHeight="1" x14ac:dyDescent="0.35">
      <c r="A4" s="34"/>
      <c r="B4" s="60"/>
      <c r="C4" s="38"/>
      <c r="D4" s="62" t="s">
        <v>1</v>
      </c>
      <c r="E4" s="62"/>
      <c r="F4" s="62"/>
      <c r="G4" s="62"/>
      <c r="H4" s="62"/>
      <c r="I4" s="37"/>
    </row>
    <row r="5" spans="1:11" ht="14.25" customHeight="1" thickBot="1" x14ac:dyDescent="0.35">
      <c r="A5" s="8"/>
      <c r="B5" s="63" t="s">
        <v>2</v>
      </c>
      <c r="C5" s="63"/>
      <c r="D5" s="5"/>
      <c r="E5" s="5"/>
      <c r="F5" s="5"/>
      <c r="G5" s="5"/>
      <c r="H5" s="5"/>
      <c r="I5" s="4"/>
    </row>
    <row r="6" spans="1:11" ht="14.25" customHeight="1" x14ac:dyDescent="0.3">
      <c r="A6" s="8"/>
      <c r="B6" s="41" t="s">
        <v>3</v>
      </c>
      <c r="C6" s="28">
        <v>450000</v>
      </c>
      <c r="D6" s="27"/>
      <c r="E6" s="57" t="s">
        <v>4</v>
      </c>
      <c r="F6" s="27"/>
      <c r="G6" s="27"/>
      <c r="H6" s="27"/>
      <c r="I6" s="4"/>
    </row>
    <row r="7" spans="1:11" ht="14.25" customHeight="1" x14ac:dyDescent="0.3">
      <c r="A7" s="8"/>
      <c r="B7" s="42" t="s">
        <v>5</v>
      </c>
      <c r="C7" s="29">
        <v>6.5000000000000002E-2</v>
      </c>
      <c r="D7" s="25"/>
      <c r="E7" s="57" t="s">
        <v>6</v>
      </c>
      <c r="F7" s="25"/>
      <c r="G7" s="25"/>
      <c r="H7" s="25"/>
      <c r="I7" s="19"/>
    </row>
    <row r="8" spans="1:11" ht="14.25" customHeight="1" thickBot="1" x14ac:dyDescent="0.35">
      <c r="A8" s="8"/>
      <c r="B8" s="42" t="s">
        <v>7</v>
      </c>
      <c r="C8" s="30">
        <v>30</v>
      </c>
      <c r="D8" s="25"/>
      <c r="E8" s="57" t="s">
        <v>8</v>
      </c>
      <c r="F8" s="25"/>
      <c r="G8" s="25"/>
      <c r="H8" s="25"/>
      <c r="I8" s="19"/>
    </row>
    <row r="9" spans="1:11" ht="14.25" customHeight="1" thickBot="1" x14ac:dyDescent="0.35">
      <c r="A9" s="8"/>
      <c r="B9" s="43" t="s">
        <v>9</v>
      </c>
      <c r="C9" s="44">
        <f>-PMT($C$7/12,$C$8*12,$C$6,0)</f>
        <v>2844.3061057183368</v>
      </c>
      <c r="D9" s="45"/>
      <c r="E9" s="58" t="s">
        <v>10</v>
      </c>
      <c r="F9" s="46"/>
      <c r="G9" s="46"/>
      <c r="H9" s="46"/>
      <c r="I9" s="4"/>
    </row>
    <row r="10" spans="1:11" ht="14.25" customHeight="1" x14ac:dyDescent="0.3">
      <c r="A10" s="8"/>
      <c r="B10" s="5"/>
      <c r="C10" s="5"/>
      <c r="D10" s="5"/>
      <c r="E10" s="5"/>
      <c r="F10" s="5"/>
      <c r="G10" s="5"/>
      <c r="H10" s="5"/>
      <c r="I10" s="4"/>
    </row>
    <row r="11" spans="1:11" ht="14.25" customHeight="1" x14ac:dyDescent="0.3">
      <c r="A11" s="8"/>
      <c r="B11" s="39" t="s">
        <v>11</v>
      </c>
      <c r="C11" s="39" t="s">
        <v>12</v>
      </c>
      <c r="D11" s="68" t="s">
        <v>13</v>
      </c>
      <c r="E11" s="69"/>
      <c r="F11" s="39" t="s">
        <v>14</v>
      </c>
      <c r="G11" s="39" t="s">
        <v>15</v>
      </c>
      <c r="H11" s="39" t="s">
        <v>16</v>
      </c>
      <c r="I11" s="4"/>
    </row>
    <row r="12" spans="1:11" ht="14.25" customHeight="1" x14ac:dyDescent="0.3">
      <c r="A12" s="8"/>
      <c r="B12" s="12">
        <v>1</v>
      </c>
      <c r="C12" s="15">
        <f>$C$7-0.01</f>
        <v>5.5E-2</v>
      </c>
      <c r="D12" s="70">
        <f>-PMT($C$12/12,$C$8*12,$C$6,0)</f>
        <v>2555.0505060615128</v>
      </c>
      <c r="E12" s="71"/>
      <c r="F12" s="13">
        <f>$C$9-D12</f>
        <v>289.25559965682396</v>
      </c>
      <c r="G12" s="14">
        <v>12</v>
      </c>
      <c r="H12" s="13">
        <f>SUM(F12*G12)</f>
        <v>3471.0671958818875</v>
      </c>
      <c r="I12" s="4"/>
      <c r="K12" s="16"/>
    </row>
    <row r="13" spans="1:11" ht="14.25" customHeight="1" x14ac:dyDescent="0.3">
      <c r="A13" s="8"/>
      <c r="B13" s="48">
        <f>+C8</f>
        <v>30</v>
      </c>
      <c r="C13" s="11">
        <f>$C$7</f>
        <v>6.5000000000000002E-2</v>
      </c>
      <c r="D13" s="66">
        <f>C9</f>
        <v>2844.3061057183368</v>
      </c>
      <c r="E13" s="67"/>
      <c r="F13" s="9"/>
      <c r="G13" s="10"/>
      <c r="H13" s="9"/>
      <c r="I13" s="4"/>
    </row>
    <row r="14" spans="1:11" ht="14.25" customHeight="1" thickBot="1" x14ac:dyDescent="0.35">
      <c r="A14" s="8"/>
      <c r="B14" s="5"/>
      <c r="C14" s="5"/>
      <c r="D14" s="5"/>
      <c r="E14" s="5"/>
      <c r="F14" s="5"/>
      <c r="G14" s="5"/>
      <c r="H14" s="5"/>
      <c r="I14" s="4"/>
    </row>
    <row r="15" spans="1:11" ht="14.25" customHeight="1" thickBot="1" x14ac:dyDescent="0.35">
      <c r="A15" s="8"/>
      <c r="B15" s="52" t="s">
        <v>17</v>
      </c>
      <c r="C15" s="53">
        <f>SUM(H12:H12)</f>
        <v>3471.0671958818875</v>
      </c>
      <c r="D15" s="5"/>
      <c r="E15" s="5"/>
      <c r="F15" s="5"/>
      <c r="G15" s="5"/>
      <c r="H15" s="5"/>
      <c r="I15" s="4"/>
    </row>
    <row r="16" spans="1:11" ht="14.25" customHeight="1" x14ac:dyDescent="0.3">
      <c r="A16" s="8"/>
      <c r="B16" s="5"/>
      <c r="C16" s="5"/>
      <c r="D16" s="5"/>
      <c r="E16" s="5"/>
      <c r="F16" s="5"/>
      <c r="G16" s="5"/>
      <c r="H16" s="5"/>
      <c r="I16" s="4"/>
    </row>
    <row r="17" spans="1:9" ht="62.25" customHeight="1" thickBot="1" x14ac:dyDescent="0.35">
      <c r="A17" s="54"/>
      <c r="B17" s="64" t="s">
        <v>18</v>
      </c>
      <c r="C17" s="65"/>
      <c r="D17" s="65"/>
      <c r="E17" s="65"/>
      <c r="F17" s="65"/>
      <c r="G17" s="65"/>
      <c r="H17" s="55"/>
      <c r="I17" s="56"/>
    </row>
    <row r="18" spans="1:9" ht="14.25" customHeight="1" x14ac:dyDescent="0.3"/>
    <row r="19" spans="1:9" ht="14.25" customHeight="1" x14ac:dyDescent="0.3"/>
    <row r="20" spans="1:9" ht="14.25" customHeight="1" x14ac:dyDescent="0.3"/>
    <row r="21" spans="1:9" ht="14.25" customHeight="1" x14ac:dyDescent="0.3"/>
    <row r="22" spans="1:9" ht="14.25" customHeight="1" x14ac:dyDescent="0.3"/>
    <row r="23" spans="1:9" ht="14.25" customHeight="1" x14ac:dyDescent="0.3"/>
    <row r="24" spans="1:9" ht="14.25" customHeight="1" x14ac:dyDescent="0.3"/>
    <row r="25" spans="1:9" ht="14.25" customHeight="1" x14ac:dyDescent="0.3"/>
    <row r="26" spans="1:9" ht="14.25" customHeight="1" x14ac:dyDescent="0.3"/>
    <row r="27" spans="1:9" ht="14.25" customHeight="1" x14ac:dyDescent="0.3"/>
    <row r="28" spans="1:9" ht="14.25" customHeight="1" x14ac:dyDescent="0.3"/>
    <row r="29" spans="1:9" ht="14.25" customHeight="1" x14ac:dyDescent="0.3"/>
    <row r="30" spans="1:9" ht="14.25" customHeight="1" x14ac:dyDescent="0.3"/>
    <row r="31" spans="1:9" ht="14.25" customHeight="1" x14ac:dyDescent="0.3"/>
    <row r="32" spans="1:9"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sheetData>
  <sheetProtection algorithmName="SHA-512" hashValue="SCVsvcOi2Dbag+/ZriTS/Nh4o6lgGTqcw+EqO6GCynoN0X6xragx98oNzT8OZ2CWV4hGxacHMAbMa0deIQUMyQ==" saltValue="ufCuQThnnHoGmtqLod7USg==" spinCount="100000" sheet="1" selectLockedCells="1"/>
  <mergeCells count="8">
    <mergeCell ref="B17:G17"/>
    <mergeCell ref="D13:E13"/>
    <mergeCell ref="B1:B4"/>
    <mergeCell ref="D3:H3"/>
    <mergeCell ref="D4:H4"/>
    <mergeCell ref="D11:E11"/>
    <mergeCell ref="D12:E12"/>
    <mergeCell ref="B5:C5"/>
  </mergeCells>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74269-FD9A-4AD0-B7C9-3406D3FD0384}">
  <dimension ref="A1:K1002"/>
  <sheetViews>
    <sheetView showGridLines="0" showRowColHeaders="0" tabSelected="1" zoomScale="150" zoomScaleNormal="150" workbookViewId="0">
      <selection activeCell="C7" sqref="C7"/>
    </sheetView>
  </sheetViews>
  <sheetFormatPr defaultColWidth="14.44140625" defaultRowHeight="15" customHeight="1" x14ac:dyDescent="0.3"/>
  <cols>
    <col min="1" max="1" width="3.44140625" customWidth="1"/>
    <col min="2" max="2" width="14" customWidth="1"/>
    <col min="3" max="3" width="15.6640625" customWidth="1"/>
    <col min="4" max="4" width="7.5546875" customWidth="1"/>
    <col min="5" max="5" width="8.88671875" customWidth="1"/>
    <col min="6" max="6" width="12.88671875" customWidth="1"/>
    <col min="7" max="7" width="8.44140625" customWidth="1"/>
    <col min="8" max="8" width="14.109375" customWidth="1"/>
    <col min="9" max="9" width="3.33203125" customWidth="1"/>
    <col min="10" max="10" width="8.88671875" customWidth="1"/>
    <col min="11" max="11" width="15.5546875" customWidth="1"/>
    <col min="12" max="26" width="8.88671875" customWidth="1"/>
  </cols>
  <sheetData>
    <row r="1" spans="1:11" ht="17.25" customHeight="1" x14ac:dyDescent="0.3">
      <c r="A1" s="31"/>
      <c r="B1" s="59"/>
      <c r="C1" s="32"/>
      <c r="D1" s="32"/>
      <c r="E1" s="32"/>
      <c r="F1" s="32"/>
      <c r="G1" s="32"/>
      <c r="H1" s="32"/>
      <c r="I1" s="33"/>
    </row>
    <row r="2" spans="1:11" ht="27.75" customHeight="1" x14ac:dyDescent="0.3">
      <c r="A2" s="34"/>
      <c r="B2" s="60"/>
      <c r="C2" s="35"/>
      <c r="D2" s="35"/>
      <c r="E2" s="35"/>
      <c r="F2" s="35"/>
      <c r="G2" s="35"/>
      <c r="H2" s="35"/>
      <c r="I2" s="36"/>
    </row>
    <row r="3" spans="1:11" ht="14.25" customHeight="1" x14ac:dyDescent="0.35">
      <c r="A3" s="34"/>
      <c r="B3" s="60"/>
      <c r="C3" s="35"/>
      <c r="D3" s="61" t="s">
        <v>19</v>
      </c>
      <c r="E3" s="61"/>
      <c r="F3" s="61"/>
      <c r="G3" s="61"/>
      <c r="H3" s="61"/>
      <c r="I3" s="37"/>
    </row>
    <row r="4" spans="1:11" ht="14.25" customHeight="1" x14ac:dyDescent="0.35">
      <c r="A4" s="34"/>
      <c r="B4" s="60"/>
      <c r="C4" s="38"/>
      <c r="D4" s="62" t="s">
        <v>1</v>
      </c>
      <c r="E4" s="62"/>
      <c r="F4" s="62"/>
      <c r="G4" s="62"/>
      <c r="H4" s="62"/>
      <c r="I4" s="37"/>
    </row>
    <row r="5" spans="1:11" ht="14.25" customHeight="1" thickBot="1" x14ac:dyDescent="0.35">
      <c r="A5" s="8"/>
      <c r="B5" s="63" t="s">
        <v>2</v>
      </c>
      <c r="C5" s="63"/>
      <c r="D5" s="5"/>
      <c r="E5" s="5"/>
      <c r="F5" s="5"/>
      <c r="G5" s="5"/>
      <c r="H5" s="5"/>
      <c r="I5" s="4"/>
    </row>
    <row r="6" spans="1:11" ht="14.25" customHeight="1" x14ac:dyDescent="0.3">
      <c r="A6" s="8"/>
      <c r="B6" s="41" t="s">
        <v>3</v>
      </c>
      <c r="C6" s="28">
        <v>450000</v>
      </c>
      <c r="D6" s="27"/>
      <c r="E6" s="27" t="str">
        <f>+'1-0'!E6</f>
        <v>Joe Rogers - EVP of Sales, Cornerstone Division</v>
      </c>
      <c r="F6" s="27"/>
      <c r="G6" s="27"/>
      <c r="H6" s="27"/>
      <c r="I6" s="4"/>
    </row>
    <row r="7" spans="1:11" ht="14.25" customHeight="1" x14ac:dyDescent="0.3">
      <c r="A7" s="8"/>
      <c r="B7" s="42" t="s">
        <v>5</v>
      </c>
      <c r="C7" s="29">
        <v>6.5000000000000002E-2</v>
      </c>
      <c r="D7" s="25"/>
      <c r="E7" s="27" t="str">
        <f>+'1-0'!E7</f>
        <v>NMLS ID #188286</v>
      </c>
      <c r="F7" s="25"/>
      <c r="G7" s="25"/>
      <c r="H7" s="25"/>
      <c r="I7" s="19"/>
    </row>
    <row r="8" spans="1:11" ht="14.25" customHeight="1" thickBot="1" x14ac:dyDescent="0.35">
      <c r="A8" s="8"/>
      <c r="B8" s="42" t="s">
        <v>7</v>
      </c>
      <c r="C8" s="30">
        <v>30</v>
      </c>
      <c r="D8" s="25"/>
      <c r="E8" s="27" t="str">
        <f>+'1-0'!E8</f>
        <v xml:space="preserve">(240) 603-7883                  </v>
      </c>
      <c r="F8" s="25"/>
      <c r="G8" s="25"/>
      <c r="H8" s="25"/>
      <c r="I8" s="19"/>
    </row>
    <row r="9" spans="1:11" ht="14.25" customHeight="1" thickBot="1" x14ac:dyDescent="0.35">
      <c r="A9" s="8"/>
      <c r="B9" s="43" t="s">
        <v>9</v>
      </c>
      <c r="C9" s="44">
        <f>-PMT($C$7/12,$C$8*12,$C$6,0)</f>
        <v>2844.3061057183368</v>
      </c>
      <c r="D9" s="45"/>
      <c r="E9" s="27" t="str">
        <f>+'1-0'!E9</f>
        <v>jrogers@encompasslending.com</v>
      </c>
      <c r="F9" s="46"/>
      <c r="G9" s="46"/>
      <c r="H9" s="46"/>
      <c r="I9" s="4"/>
    </row>
    <row r="10" spans="1:11" ht="14.25" customHeight="1" x14ac:dyDescent="0.3">
      <c r="A10" s="8"/>
      <c r="B10" s="5"/>
      <c r="C10" s="5"/>
      <c r="D10" s="5"/>
      <c r="E10" s="5"/>
      <c r="F10" s="5"/>
      <c r="G10" s="5"/>
      <c r="H10" s="5"/>
      <c r="I10" s="4"/>
    </row>
    <row r="11" spans="1:11" ht="14.25" customHeight="1" x14ac:dyDescent="0.3">
      <c r="A11" s="8"/>
      <c r="B11" s="39" t="s">
        <v>11</v>
      </c>
      <c r="C11" s="39" t="s">
        <v>12</v>
      </c>
      <c r="D11" s="68" t="s">
        <v>13</v>
      </c>
      <c r="E11" s="69"/>
      <c r="F11" s="39" t="s">
        <v>14</v>
      </c>
      <c r="G11" s="39" t="s">
        <v>15</v>
      </c>
      <c r="H11" s="39" t="s">
        <v>16</v>
      </c>
      <c r="I11" s="4"/>
    </row>
    <row r="12" spans="1:11" ht="14.25" customHeight="1" x14ac:dyDescent="0.3">
      <c r="A12" s="8"/>
      <c r="B12" s="12">
        <v>1</v>
      </c>
      <c r="C12" s="15">
        <f>$C$7-0.02</f>
        <v>4.4999999999999998E-2</v>
      </c>
      <c r="D12" s="70">
        <f>-PMT($C$12/12,$C$8*12,$C$6,0)</f>
        <v>2280.0838942164628</v>
      </c>
      <c r="E12" s="71"/>
      <c r="F12" s="13">
        <f>$C$9-D12</f>
        <v>564.22221150187397</v>
      </c>
      <c r="G12" s="14">
        <v>12</v>
      </c>
      <c r="H12" s="13">
        <f>SUM(F12*G12)</f>
        <v>6770.6665380224877</v>
      </c>
      <c r="I12" s="4"/>
      <c r="K12" s="16"/>
    </row>
    <row r="13" spans="1:11" ht="14.25" customHeight="1" x14ac:dyDescent="0.3">
      <c r="A13" s="8"/>
      <c r="B13" s="12">
        <v>2</v>
      </c>
      <c r="C13" s="15">
        <f>$C$7-0.01</f>
        <v>5.5E-2</v>
      </c>
      <c r="D13" s="70">
        <f>-PMT($C$13/12,$C$8*12,$C$6,0)</f>
        <v>2555.0505060615128</v>
      </c>
      <c r="E13" s="71"/>
      <c r="F13" s="13">
        <f>$C$9-D13</f>
        <v>289.25559965682396</v>
      </c>
      <c r="G13" s="14">
        <v>12</v>
      </c>
      <c r="H13" s="13">
        <f>SUM(F13*G13)</f>
        <v>3471.0671958818875</v>
      </c>
      <c r="I13" s="4"/>
    </row>
    <row r="14" spans="1:11" ht="14.25" customHeight="1" x14ac:dyDescent="0.3">
      <c r="A14" s="8"/>
      <c r="B14" s="47">
        <f>+C8</f>
        <v>30</v>
      </c>
      <c r="C14" s="11">
        <f>$C$7</f>
        <v>6.5000000000000002E-2</v>
      </c>
      <c r="D14" s="66">
        <f>C9</f>
        <v>2844.3061057183368</v>
      </c>
      <c r="E14" s="67"/>
      <c r="F14" s="9"/>
      <c r="G14" s="10"/>
      <c r="H14" s="9"/>
      <c r="I14" s="4"/>
    </row>
    <row r="15" spans="1:11" ht="14.25" customHeight="1" x14ac:dyDescent="0.3">
      <c r="A15" s="8"/>
      <c r="B15" s="5"/>
      <c r="C15" s="5"/>
      <c r="D15" s="5"/>
      <c r="E15" s="5"/>
      <c r="F15" s="5"/>
      <c r="G15" s="5"/>
      <c r="H15" s="5"/>
      <c r="I15" s="4"/>
    </row>
    <row r="16" spans="1:11" ht="14.25" customHeight="1" x14ac:dyDescent="0.3">
      <c r="A16" s="8"/>
      <c r="B16" s="7" t="s">
        <v>17</v>
      </c>
      <c r="C16" s="6">
        <f>SUM(H12:H13)</f>
        <v>10241.733733904375</v>
      </c>
      <c r="D16" s="5"/>
      <c r="E16" s="5"/>
      <c r="F16" s="5"/>
      <c r="G16" s="5"/>
      <c r="H16" s="5"/>
      <c r="I16" s="4"/>
    </row>
    <row r="17" spans="1:9" ht="14.25" customHeight="1" thickBot="1" x14ac:dyDescent="0.35">
      <c r="A17" s="3"/>
      <c r="B17" s="2"/>
      <c r="C17" s="2"/>
      <c r="D17" s="2"/>
      <c r="E17" s="2"/>
      <c r="F17" s="2"/>
      <c r="G17" s="2"/>
      <c r="H17" s="2"/>
      <c r="I17" s="1"/>
    </row>
    <row r="18" spans="1:9" ht="57" customHeight="1" thickBot="1" x14ac:dyDescent="0.35">
      <c r="A18" s="54"/>
      <c r="B18" s="64" t="s">
        <v>18</v>
      </c>
      <c r="C18" s="65"/>
      <c r="D18" s="65"/>
      <c r="E18" s="65"/>
      <c r="F18" s="65"/>
      <c r="G18" s="65"/>
      <c r="H18" s="55"/>
      <c r="I18" s="56"/>
    </row>
    <row r="19" spans="1:9" ht="14.25" customHeight="1" x14ac:dyDescent="0.3"/>
    <row r="20" spans="1:9" ht="14.25" customHeight="1" x14ac:dyDescent="0.3"/>
    <row r="21" spans="1:9" ht="14.25" customHeight="1" x14ac:dyDescent="0.3"/>
    <row r="22" spans="1:9" ht="14.25" customHeight="1" x14ac:dyDescent="0.3"/>
    <row r="23" spans="1:9" ht="14.25" customHeight="1" x14ac:dyDescent="0.3"/>
    <row r="24" spans="1:9" ht="14.25" customHeight="1" x14ac:dyDescent="0.3"/>
    <row r="25" spans="1:9" ht="14.25" customHeight="1" x14ac:dyDescent="0.3"/>
    <row r="26" spans="1:9" ht="14.25" customHeight="1" x14ac:dyDescent="0.3"/>
    <row r="27" spans="1:9" ht="14.25" customHeight="1" x14ac:dyDescent="0.3"/>
    <row r="28" spans="1:9" ht="14.25" customHeight="1" x14ac:dyDescent="0.3"/>
    <row r="29" spans="1:9" ht="14.25" customHeight="1" x14ac:dyDescent="0.3"/>
    <row r="30" spans="1:9" ht="14.25" customHeight="1" x14ac:dyDescent="0.3"/>
    <row r="31" spans="1:9" ht="14.25" customHeight="1" x14ac:dyDescent="0.3"/>
    <row r="32" spans="1:9"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sheetData>
  <sheetProtection algorithmName="SHA-512" hashValue="2Cxcxy5qFfQw2PYjrIAIZ0ku4CfmYkH5QlHurisZNkrSakmpjRPhASBXwym5/gyPnq/EQAB/hnG2nwzUI2QrTA==" saltValue="sIs+x2cyn8l+/H4ozl4e9Q==" spinCount="100000" sheet="1" selectLockedCells="1"/>
  <mergeCells count="9">
    <mergeCell ref="B1:B4"/>
    <mergeCell ref="D3:H3"/>
    <mergeCell ref="D4:H4"/>
    <mergeCell ref="B5:C5"/>
    <mergeCell ref="B18:G18"/>
    <mergeCell ref="D14:E14"/>
    <mergeCell ref="D11:E11"/>
    <mergeCell ref="D12:E12"/>
    <mergeCell ref="D13:E13"/>
  </mergeCells>
  <pageMargins left="0.7" right="0.7" top="0.75" bottom="0.75" header="0" footer="0"/>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6BCF8-7C57-466C-9740-2B26BDA3B6E4}">
  <dimension ref="A1:L1002"/>
  <sheetViews>
    <sheetView showRowColHeaders="0" zoomScale="172" zoomScaleNormal="172" workbookViewId="0">
      <selection activeCell="C6" sqref="C6"/>
    </sheetView>
  </sheetViews>
  <sheetFormatPr defaultColWidth="14.44140625" defaultRowHeight="15" customHeight="1" x14ac:dyDescent="0.3"/>
  <cols>
    <col min="1" max="1" width="3.44140625" customWidth="1"/>
    <col min="2" max="2" width="14" customWidth="1"/>
    <col min="3" max="3" width="15.44140625" customWidth="1"/>
    <col min="4" max="4" width="7.6640625" customWidth="1"/>
    <col min="5" max="5" width="8.5546875" customWidth="1"/>
    <col min="6" max="6" width="12.33203125" bestFit="1" customWidth="1"/>
    <col min="7" max="7" width="7.33203125" bestFit="1" customWidth="1"/>
    <col min="8" max="9" width="8" customWidth="1"/>
    <col min="10" max="10" width="1.5546875" customWidth="1"/>
    <col min="11" max="11" width="8.88671875" customWidth="1"/>
    <col min="12" max="12" width="15.5546875" customWidth="1"/>
    <col min="13" max="27" width="8.88671875" customWidth="1"/>
  </cols>
  <sheetData>
    <row r="1" spans="1:12" ht="24.75" customHeight="1" x14ac:dyDescent="0.3">
      <c r="A1" s="31"/>
      <c r="B1" s="59"/>
      <c r="C1" s="32"/>
      <c r="D1" s="32"/>
      <c r="E1" s="32"/>
      <c r="F1" s="32"/>
      <c r="G1" s="32"/>
      <c r="H1" s="32"/>
      <c r="I1" s="32" t="s">
        <v>20</v>
      </c>
      <c r="J1" s="33"/>
    </row>
    <row r="2" spans="1:12" ht="17.25" customHeight="1" x14ac:dyDescent="0.3">
      <c r="A2" s="34"/>
      <c r="B2" s="60"/>
      <c r="C2" s="35"/>
      <c r="D2" s="35"/>
      <c r="E2" s="35"/>
      <c r="F2" s="35"/>
      <c r="G2" s="35"/>
      <c r="H2" s="40" t="s">
        <v>21</v>
      </c>
      <c r="I2" s="23">
        <v>0.01</v>
      </c>
      <c r="J2" s="36"/>
    </row>
    <row r="3" spans="1:12" ht="15.6" customHeight="1" x14ac:dyDescent="0.35">
      <c r="A3" s="34"/>
      <c r="B3" s="60"/>
      <c r="C3" s="35"/>
      <c r="D3" s="74" t="s">
        <v>22</v>
      </c>
      <c r="E3" s="74"/>
      <c r="F3" s="74"/>
      <c r="G3" s="74"/>
      <c r="H3" s="40" t="s">
        <v>23</v>
      </c>
      <c r="I3" s="23">
        <v>0</v>
      </c>
      <c r="J3" s="37"/>
    </row>
    <row r="4" spans="1:12" ht="15.6" customHeight="1" x14ac:dyDescent="0.35">
      <c r="A4" s="34"/>
      <c r="B4" s="60"/>
      <c r="C4" s="38"/>
      <c r="D4" s="62" t="s">
        <v>1</v>
      </c>
      <c r="E4" s="62"/>
      <c r="F4" s="62"/>
      <c r="G4" s="62"/>
      <c r="H4" s="40" t="s">
        <v>24</v>
      </c>
      <c r="I4" s="23">
        <v>0</v>
      </c>
      <c r="J4" s="37"/>
    </row>
    <row r="5" spans="1:12" ht="14.25" customHeight="1" thickBot="1" x14ac:dyDescent="0.35">
      <c r="A5" s="8"/>
      <c r="B5" s="5"/>
      <c r="C5" s="5"/>
      <c r="D5" s="5"/>
      <c r="E5" s="5"/>
      <c r="F5" s="5"/>
      <c r="G5" s="5"/>
      <c r="H5" s="5"/>
      <c r="I5" s="5"/>
      <c r="J5" s="4"/>
    </row>
    <row r="6" spans="1:12" ht="14.25" customHeight="1" x14ac:dyDescent="0.3">
      <c r="A6" s="8"/>
      <c r="B6" s="20" t="s">
        <v>3</v>
      </c>
      <c r="C6" s="22">
        <v>350000</v>
      </c>
      <c r="D6" s="49"/>
      <c r="E6" s="27" t="str">
        <f>+'2-1'!E6</f>
        <v>Joe Rogers - EVP of Sales, Cornerstone Division</v>
      </c>
      <c r="F6" s="27"/>
      <c r="G6" s="27"/>
      <c r="H6" s="27"/>
      <c r="I6" s="5"/>
      <c r="J6" s="4"/>
    </row>
    <row r="7" spans="1:12" ht="14.25" customHeight="1" x14ac:dyDescent="0.3">
      <c r="A7" s="8"/>
      <c r="B7" s="20" t="s">
        <v>5</v>
      </c>
      <c r="C7" s="23">
        <v>7.0000000000000007E-2</v>
      </c>
      <c r="D7" s="50"/>
      <c r="E7" s="25" t="str">
        <f>+'2-1'!E7</f>
        <v>NMLS ID #188286</v>
      </c>
      <c r="F7" s="25"/>
      <c r="G7" s="25"/>
      <c r="H7" s="25"/>
      <c r="I7" s="5"/>
      <c r="J7" s="19"/>
    </row>
    <row r="8" spans="1:12" ht="14.25" customHeight="1" thickBot="1" x14ac:dyDescent="0.35">
      <c r="A8" s="8"/>
      <c r="B8" s="20" t="s">
        <v>7</v>
      </c>
      <c r="C8" s="24">
        <v>30</v>
      </c>
      <c r="D8" s="50"/>
      <c r="E8" s="25" t="str">
        <f>+'2-1'!E8</f>
        <v xml:space="preserve">(240) 603-7883                  </v>
      </c>
      <c r="F8" s="25"/>
      <c r="G8" s="25"/>
      <c r="H8" s="25"/>
      <c r="I8" s="5"/>
      <c r="J8" s="19"/>
    </row>
    <row r="9" spans="1:12" ht="14.25" customHeight="1" x14ac:dyDescent="0.3">
      <c r="A9" s="8"/>
      <c r="B9" s="18" t="s">
        <v>9</v>
      </c>
      <c r="C9" s="17">
        <f>-PMT($C$7/12,$C$8*12,$C$6,0)</f>
        <v>2328.5587331271408</v>
      </c>
      <c r="D9" s="51"/>
      <c r="E9" s="21" t="str">
        <f>+'2-1'!E9</f>
        <v>jrogers@encompasslending.com</v>
      </c>
      <c r="F9" s="26"/>
      <c r="G9" s="26"/>
      <c r="H9" s="26"/>
      <c r="I9" s="5"/>
      <c r="J9" s="4"/>
    </row>
    <row r="10" spans="1:12" ht="14.25" customHeight="1" x14ac:dyDescent="0.3">
      <c r="A10" s="8"/>
      <c r="B10" s="5"/>
      <c r="C10" s="5"/>
      <c r="D10" s="5"/>
      <c r="E10" s="5"/>
      <c r="F10" s="5"/>
      <c r="G10" s="5"/>
      <c r="H10" s="5"/>
      <c r="I10" s="5"/>
      <c r="J10" s="4"/>
    </row>
    <row r="11" spans="1:12" ht="14.25" customHeight="1" x14ac:dyDescent="0.3">
      <c r="A11" s="8"/>
      <c r="B11" s="39" t="s">
        <v>11</v>
      </c>
      <c r="C11" s="39" t="s">
        <v>12</v>
      </c>
      <c r="D11" s="77" t="s">
        <v>9</v>
      </c>
      <c r="E11" s="78"/>
      <c r="F11" s="39" t="s">
        <v>14</v>
      </c>
      <c r="G11" s="39" t="s">
        <v>15</v>
      </c>
      <c r="H11" s="75" t="s">
        <v>16</v>
      </c>
      <c r="I11" s="76"/>
      <c r="J11" s="4"/>
    </row>
    <row r="12" spans="1:12" ht="14.25" customHeight="1" x14ac:dyDescent="0.3">
      <c r="A12" s="8"/>
      <c r="B12" s="12">
        <v>1</v>
      </c>
      <c r="C12" s="15">
        <f>$C$7-I2</f>
        <v>6.0000000000000005E-2</v>
      </c>
      <c r="D12" s="70">
        <f>-PMT($C$12/12,$C$8*12,$C$6,0)</f>
        <v>2098.426838034633</v>
      </c>
      <c r="E12" s="71"/>
      <c r="F12" s="13">
        <f>$C$9-D12</f>
        <v>230.13189509250788</v>
      </c>
      <c r="G12" s="14">
        <v>12</v>
      </c>
      <c r="H12" s="70">
        <f>SUM(F12*G12)</f>
        <v>2761.5827411100945</v>
      </c>
      <c r="I12" s="71"/>
      <c r="J12" s="4"/>
      <c r="L12" s="16"/>
    </row>
    <row r="13" spans="1:12" ht="14.25" customHeight="1" x14ac:dyDescent="0.3">
      <c r="A13" s="8"/>
      <c r="B13" s="12">
        <v>2</v>
      </c>
      <c r="C13" s="15">
        <f>$C$7-I3</f>
        <v>7.0000000000000007E-2</v>
      </c>
      <c r="D13" s="70">
        <f>-PMT($C$13/12,$C$8*12,$C$6,0)</f>
        <v>2328.5587331271408</v>
      </c>
      <c r="E13" s="71"/>
      <c r="F13" s="13">
        <f>$C$9-D13</f>
        <v>0</v>
      </c>
      <c r="G13" s="14">
        <v>12</v>
      </c>
      <c r="H13" s="70">
        <f>SUM(F13*G13)</f>
        <v>0</v>
      </c>
      <c r="I13" s="71"/>
      <c r="J13" s="4"/>
    </row>
    <row r="14" spans="1:12" ht="14.25" customHeight="1" x14ac:dyDescent="0.3">
      <c r="A14" s="8"/>
      <c r="B14" s="12">
        <v>3</v>
      </c>
      <c r="C14" s="15">
        <f>$C$7-I4</f>
        <v>7.0000000000000007E-2</v>
      </c>
      <c r="D14" s="70">
        <f>-PMT($C$14/12,$C$8*12,$C$6,0)</f>
        <v>2328.5587331271408</v>
      </c>
      <c r="E14" s="71"/>
      <c r="F14" s="13">
        <f>$C$9-D14</f>
        <v>0</v>
      </c>
      <c r="G14" s="14">
        <v>12</v>
      </c>
      <c r="H14" s="70">
        <f>SUM(F14*G14)</f>
        <v>0</v>
      </c>
      <c r="I14" s="71"/>
      <c r="J14" s="4"/>
    </row>
    <row r="15" spans="1:12" ht="14.25" customHeight="1" x14ac:dyDescent="0.3">
      <c r="A15" s="8"/>
      <c r="B15" s="12" t="s">
        <v>25</v>
      </c>
      <c r="C15" s="11">
        <f>$C$7</f>
        <v>7.0000000000000007E-2</v>
      </c>
      <c r="D15" s="66">
        <f>C9</f>
        <v>2328.5587331271408</v>
      </c>
      <c r="E15" s="67"/>
      <c r="F15" s="9"/>
      <c r="G15" s="10"/>
      <c r="H15" s="72"/>
      <c r="I15" s="73"/>
      <c r="J15" s="4"/>
    </row>
    <row r="16" spans="1:12" ht="14.25" customHeight="1" x14ac:dyDescent="0.3">
      <c r="A16" s="8"/>
      <c r="B16" s="5"/>
      <c r="C16" s="5"/>
      <c r="D16" s="5"/>
      <c r="E16" s="5"/>
      <c r="F16" s="5"/>
      <c r="G16" s="5"/>
      <c r="H16" s="5"/>
      <c r="I16" s="5"/>
      <c r="J16" s="4"/>
    </row>
    <row r="17" spans="1:10" ht="14.25" customHeight="1" x14ac:dyDescent="0.3">
      <c r="A17" s="8"/>
      <c r="B17" s="7" t="s">
        <v>17</v>
      </c>
      <c r="C17" s="6">
        <f>SUM(H12:H14)</f>
        <v>2761.5827411100945</v>
      </c>
      <c r="D17" s="5"/>
      <c r="E17" s="5"/>
      <c r="F17" s="5"/>
      <c r="G17" s="5"/>
      <c r="H17" s="5"/>
      <c r="I17" s="5"/>
      <c r="J17" s="4"/>
    </row>
    <row r="18" spans="1:10" ht="14.25" customHeight="1" thickBot="1" x14ac:dyDescent="0.35">
      <c r="A18" s="3"/>
      <c r="B18" s="2"/>
      <c r="C18" s="2"/>
      <c r="D18" s="2"/>
      <c r="E18" s="2"/>
      <c r="F18" s="2"/>
      <c r="G18" s="2"/>
      <c r="H18" s="2"/>
      <c r="I18" s="2"/>
      <c r="J18" s="1"/>
    </row>
    <row r="19" spans="1:10" ht="14.25" customHeight="1" x14ac:dyDescent="0.3"/>
    <row r="20" spans="1:10" ht="14.25" customHeight="1" x14ac:dyDescent="0.3"/>
    <row r="21" spans="1:10" ht="14.25" customHeight="1" x14ac:dyDescent="0.3"/>
    <row r="22" spans="1:10" ht="14.25" customHeight="1" x14ac:dyDescent="0.3"/>
    <row r="23" spans="1:10" ht="14.25" customHeight="1" x14ac:dyDescent="0.3"/>
    <row r="24" spans="1:10" ht="14.25" customHeight="1" x14ac:dyDescent="0.3"/>
    <row r="25" spans="1:10" ht="14.25" customHeight="1" x14ac:dyDescent="0.3"/>
    <row r="26" spans="1:10" ht="14.25" customHeight="1" x14ac:dyDescent="0.3"/>
    <row r="27" spans="1:10" ht="14.25" customHeight="1" x14ac:dyDescent="0.3"/>
    <row r="28" spans="1:10" ht="14.25" customHeight="1" x14ac:dyDescent="0.3"/>
    <row r="29" spans="1:10" ht="14.25" customHeight="1" x14ac:dyDescent="0.3"/>
    <row r="30" spans="1:10" ht="14.25" customHeight="1" x14ac:dyDescent="0.3"/>
    <row r="31" spans="1:10" ht="14.25" customHeight="1" x14ac:dyDescent="0.3"/>
    <row r="32" spans="1:10"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sheetData>
  <sheetProtection algorithmName="SHA-512" hashValue="mFlWaNcRcY8MssZ0xtmOlOyPDE2OFF3WvGG7I5xULbp0ExS1+rngFz5/ZEMe0R3FbnzH9KlPlLXFbgX0Q6usUw==" saltValue="OrcDvEWNTe43LyNdRQcvuA==" spinCount="100000" sheet="1" objects="1" scenarios="1" selectLockedCells="1"/>
  <protectedRanges>
    <protectedRange algorithmName="SHA-512" hashValue="YN7uzDb7zfVSV7DrRMYQqFcwduUdNsAlMg+Wu3jzkvmaAnkn3tZAU/rZwxus6jNF4oinkB1aP/8Jbcu1veUeUA==" saltValue="KY8RitmO1ypl93D8NAejnQ==" spinCount="100000" sqref="I2:I4 C6:C8" name="Range1"/>
  </protectedRanges>
  <mergeCells count="13">
    <mergeCell ref="D15:E15"/>
    <mergeCell ref="H13:I13"/>
    <mergeCell ref="H14:I14"/>
    <mergeCell ref="H15:I15"/>
    <mergeCell ref="B1:B4"/>
    <mergeCell ref="D3:G3"/>
    <mergeCell ref="D4:G4"/>
    <mergeCell ref="H11:I11"/>
    <mergeCell ref="H12:I12"/>
    <mergeCell ref="D11:E11"/>
    <mergeCell ref="D12:E12"/>
    <mergeCell ref="D13:E13"/>
    <mergeCell ref="D14:E14"/>
  </mergeCells>
  <hyperlinks>
    <hyperlink ref="E9" r:id="rId1" display="mbrown@encompasslending.com" xr:uid="{3CDD6B1A-0874-4594-88C7-9969AA7D6810}"/>
  </hyperlinks>
  <pageMargins left="0.7" right="0.7" top="0.75" bottom="0.75" header="0" footer="0"/>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A24D12040E49408F6502E974CB9023" ma:contentTypeVersion="10" ma:contentTypeDescription="Create a new document." ma:contentTypeScope="" ma:versionID="236adaac1cf5dacc748d7118077927a1">
  <xsd:schema xmlns:xsd="http://www.w3.org/2001/XMLSchema" xmlns:xs="http://www.w3.org/2001/XMLSchema" xmlns:p="http://schemas.microsoft.com/office/2006/metadata/properties" xmlns:ns2="3e323d66-5190-42ee-aff5-04c340fb7d93" xmlns:ns3="2b0b2e31-7ce7-4beb-9096-b5d473c45207" targetNamespace="http://schemas.microsoft.com/office/2006/metadata/properties" ma:root="true" ma:fieldsID="ae2ee160ce2145259aa17945c260d92f" ns2:_="" ns3:_="">
    <xsd:import namespace="3e323d66-5190-42ee-aff5-04c340fb7d93"/>
    <xsd:import namespace="2b0b2e31-7ce7-4beb-9096-b5d473c4520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323d66-5190-42ee-aff5-04c340fb7d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0b2e31-7ce7-4beb-9096-b5d473c4520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D893C9-E7A0-47E9-890B-AA90217E252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D0D2BD6-AD9F-4966-A716-AF8224DFD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323d66-5190-42ee-aff5-04c340fb7d93"/>
    <ds:schemaRef ds:uri="2b0b2e31-7ce7-4beb-9096-b5d473c452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5DC51D-2DCB-40AA-A12D-D5B3D06F78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1-0</vt:lpstr>
      <vt:lpstr>2-1</vt:lpstr>
      <vt:lpstr>X-X-X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Sonny Walton</dc:creator>
  <cp:keywords/>
  <dc:description/>
  <cp:lastModifiedBy>Joe Rogers</cp:lastModifiedBy>
  <cp:revision/>
  <dcterms:created xsi:type="dcterms:W3CDTF">2023-07-19T16:07:51Z</dcterms:created>
  <dcterms:modified xsi:type="dcterms:W3CDTF">2026-09-19T16:49:14Z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0x0101002AA24D12040E49408F6502E974CB9023</vt:lpwstr>
  </property>
</Properties>
</file>